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5135" activeTab="1"/>
  </bookViews>
  <sheets>
    <sheet name="Material database links" sheetId="1" r:id="rId1"/>
    <sheet name="Treatment database links" sheetId="2" r:id="rId2"/>
    <sheet name="Sheet3" sheetId="3" r:id="rId3"/>
  </sheets>
  <definedNames>
    <definedName name="_xlnm._FilterDatabase" localSheetId="0" hidden="1">'Material database links'!$B$3:$I$33</definedName>
  </definedNames>
  <calcPr calcId="145621"/>
</workbook>
</file>

<file path=xl/calcChain.xml><?xml version="1.0" encoding="utf-8"?>
<calcChain xmlns="http://schemas.openxmlformats.org/spreadsheetml/2006/main">
  <c r="H4" i="2" l="1"/>
  <c r="E19" i="1" l="1"/>
  <c r="H19" i="1" l="1"/>
  <c r="G20" i="1"/>
  <c r="I19" i="1"/>
  <c r="G19" i="1"/>
  <c r="F19" i="1"/>
  <c r="C19" i="1"/>
  <c r="B19" i="1"/>
  <c r="E20" i="1"/>
  <c r="D19" i="1"/>
  <c r="C20" i="1"/>
  <c r="B23" i="1" l="1"/>
  <c r="B22" i="1"/>
  <c r="B21" i="1"/>
  <c r="B20" i="1"/>
  <c r="I6" i="1"/>
  <c r="I5" i="1"/>
  <c r="I4" i="1"/>
  <c r="H9" i="1"/>
  <c r="H10" i="1"/>
  <c r="H8" i="1"/>
  <c r="H7" i="1"/>
  <c r="H6" i="1"/>
  <c r="H5" i="1"/>
  <c r="H4" i="1"/>
  <c r="I12" i="1"/>
  <c r="F13" i="1"/>
  <c r="F12" i="1"/>
  <c r="F11" i="1"/>
  <c r="F10" i="1"/>
  <c r="F9" i="1"/>
  <c r="F8" i="1"/>
  <c r="F7" i="1"/>
  <c r="F6" i="1"/>
  <c r="F5" i="1"/>
  <c r="F4" i="1"/>
  <c r="E7" i="1"/>
  <c r="E6" i="1"/>
  <c r="E5" i="1"/>
  <c r="E4" i="1"/>
  <c r="D14" i="1"/>
  <c r="D13" i="1"/>
  <c r="D12" i="1"/>
  <c r="D11" i="1"/>
  <c r="D10" i="1"/>
  <c r="D9" i="1"/>
  <c r="D8" i="1"/>
  <c r="D7" i="1"/>
  <c r="D6" i="1"/>
  <c r="D5" i="1"/>
  <c r="D4" i="1"/>
  <c r="C12" i="1"/>
  <c r="C11" i="1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F4" i="2"/>
  <c r="G4" i="2"/>
  <c r="F6" i="2"/>
  <c r="F5" i="2"/>
  <c r="E4" i="2"/>
  <c r="D4" i="2"/>
  <c r="C5" i="2"/>
  <c r="C4" i="2"/>
  <c r="B8" i="2"/>
  <c r="B7" i="2"/>
  <c r="B6" i="2"/>
  <c r="B5" i="2" l="1"/>
  <c r="B4" i="2"/>
</calcChain>
</file>

<file path=xl/sharedStrings.xml><?xml version="1.0" encoding="utf-8"?>
<sst xmlns="http://schemas.openxmlformats.org/spreadsheetml/2006/main" count="24" uniqueCount="21">
  <si>
    <t>Aluminium</t>
  </si>
  <si>
    <t>Stainless Steel</t>
  </si>
  <si>
    <t>Other Steels</t>
  </si>
  <si>
    <t>Non-Ferro</t>
  </si>
  <si>
    <t>Ceramic</t>
  </si>
  <si>
    <t>Thermoplastic</t>
  </si>
  <si>
    <t>Glass</t>
  </si>
  <si>
    <t>Other</t>
  </si>
  <si>
    <t>INDIVIDUAL MATERIALS</t>
  </si>
  <si>
    <t>MATERIAL TYPE</t>
  </si>
  <si>
    <t>ADDITIONAL INFORMATION</t>
  </si>
  <si>
    <t>JPE MATERIAL DATABASE</t>
  </si>
  <si>
    <t>JPE TREATMENT DATABASE</t>
  </si>
  <si>
    <t>Anodizing</t>
  </si>
  <si>
    <t>Nickel/phosphorus</t>
  </si>
  <si>
    <t>Chromium</t>
  </si>
  <si>
    <t>Colorless chromating</t>
  </si>
  <si>
    <t>Passivation</t>
  </si>
  <si>
    <t>Vacuum hardening</t>
  </si>
  <si>
    <t>Hard inchromizing</t>
  </si>
  <si>
    <t>Precision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</si>
</sst>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b/>
      <sz val="12"/>
      <color theme="0"/>
      <name val="Corbel"/>
      <family val="2"/>
    </font>
    <font>
      <u/>
      <sz val="10"/>
      <color theme="10"/>
      <name val="Corbel"/>
      <family val="2"/>
    </font>
    <font>
      <sz val="12"/>
      <name val="Corbel"/>
      <family val="2"/>
    </font>
    <font>
      <b/>
      <i/>
      <u/>
      <sz val="12"/>
      <name val="Corbel"/>
      <family val="2"/>
    </font>
    <font>
      <sz val="10"/>
      <name val="Corbel"/>
      <family val="2"/>
    </font>
    <font>
      <u/>
      <sz val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009E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16" fontId="0" fillId="0" borderId="0" xfId="0" applyNumberFormat="1"/>
    <xf numFmtId="17" fontId="0" fillId="0" borderId="0" xfId="0" applyNumberForma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5" fillId="0" borderId="2" xfId="0" applyFont="1" applyBorder="1" applyAlignment="1">
      <alignment vertical="center"/>
    </xf>
    <xf numFmtId="0" fontId="4" fillId="0" borderId="0" xfId="1" applyAlignment="1">
      <alignment vertical="center"/>
    </xf>
    <xf numFmtId="0" fontId="4" fillId="0" borderId="3" xfId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5" xfId="0" applyFont="1" applyBorder="1"/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1" sqref="B1:I1"/>
    </sheetView>
  </sheetViews>
  <sheetFormatPr defaultRowHeight="15.75" x14ac:dyDescent="0.2"/>
  <cols>
    <col min="1" max="1" width="5.7109375" style="1" customWidth="1"/>
    <col min="2" max="2" width="25.140625" style="1" bestFit="1" customWidth="1"/>
    <col min="3" max="3" width="18" style="1" bestFit="1" customWidth="1"/>
    <col min="4" max="4" width="30.140625" style="1" bestFit="1" customWidth="1"/>
    <col min="5" max="5" width="29.42578125" style="1" bestFit="1" customWidth="1"/>
    <col min="6" max="6" width="22" style="1" bestFit="1" customWidth="1"/>
    <col min="7" max="7" width="17.42578125" style="1" bestFit="1" customWidth="1"/>
    <col min="8" max="8" width="34.7109375" style="1" bestFit="1" customWidth="1"/>
    <col min="9" max="9" width="23.42578125" style="1" bestFit="1" customWidth="1"/>
    <col min="10" max="16384" width="9.140625" style="1"/>
  </cols>
  <sheetData>
    <row r="1" spans="1:9" x14ac:dyDescent="0.2">
      <c r="B1" s="25" t="s">
        <v>11</v>
      </c>
      <c r="C1" s="25"/>
      <c r="D1" s="25"/>
      <c r="E1" s="25"/>
      <c r="F1" s="25"/>
      <c r="G1" s="25"/>
      <c r="H1" s="25"/>
      <c r="I1" s="25"/>
    </row>
    <row r="2" spans="1:9" x14ac:dyDescent="0.2">
      <c r="B2" s="24" t="s">
        <v>9</v>
      </c>
      <c r="C2" s="24"/>
      <c r="D2" s="24"/>
      <c r="E2" s="24"/>
      <c r="F2" s="24"/>
      <c r="G2" s="24"/>
      <c r="H2" s="24"/>
      <c r="I2" s="24"/>
    </row>
    <row r="3" spans="1:9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5</v>
      </c>
      <c r="G3" s="2" t="s">
        <v>4</v>
      </c>
      <c r="H3" s="2" t="s">
        <v>6</v>
      </c>
      <c r="I3" s="2" t="s">
        <v>7</v>
      </c>
    </row>
    <row r="4" spans="1:9" x14ac:dyDescent="0.2">
      <c r="A4" s="21" t="s">
        <v>8</v>
      </c>
      <c r="B4" s="16" t="str">
        <f>HYPERLINK("H:\_INTRANET\v3\Material database\EN-AW 6082-T6 - 6082-T6.pdf","EN-AW 6082-T6 - 6082-T6")</f>
        <v>EN-AW 6082-T6 - 6082-T6</v>
      </c>
      <c r="C4" s="16" t="str">
        <f>HYPERLINK("H:\_INTRANET\v3\Material database\1.4305 - AISI 303.pdf","1.4305 - AISI 303")</f>
        <v>1.4305 - AISI 303</v>
      </c>
      <c r="D4" s="16" t="str">
        <f>HYPERLINK("H:\_INTRANET\v3\Material database\1.0161 - AISI 1018 - Carbon Steel.pdf","1.0161 - AISI 1018 - Carbon Steel")</f>
        <v>1.0161 - AISI 1018 - Carbon Steel</v>
      </c>
      <c r="E4" s="16" t="str">
        <f>HYPERLINK("H:\_INTRANET\v3\Material database\2.0402.30 - Brass.pdf","2.0402.30 - Brass")</f>
        <v>2.0402.30 - Brass</v>
      </c>
      <c r="F4" s="16" t="str">
        <f>HYPERLINK("H:\_INTRANET\v3\Material database\PA-6.pdf","PA-6")</f>
        <v>PA-6</v>
      </c>
      <c r="G4" s="7"/>
      <c r="H4" s="16" t="str">
        <f>HYPERLINK("H:\_INTRANET\v3\Material database\CRYSTAL QUARTZ.pdf","CRYSTAL QUARTZ")</f>
        <v>CRYSTAL QUARTZ</v>
      </c>
      <c r="I4" s="16" t="str">
        <f>HYPERLINK("H:\_INTRANET\v3\Material database\GRANITE - AFRICAN BLACK.pdf","GRANITE - AFRICAN BLACK")</f>
        <v>GRANITE - AFRICAN BLACK</v>
      </c>
    </row>
    <row r="5" spans="1:9" x14ac:dyDescent="0.2">
      <c r="A5" s="22"/>
      <c r="B5" s="16" t="str">
        <f>HYPERLINK("H:\_INTRANET\v3\Material database\EN-AW 6082-T6 - 6061-T6.pdf","EN-AW 6082-T6 - 6061-T6")</f>
        <v>EN-AW 6082-T6 - 6061-T6</v>
      </c>
      <c r="C5" s="16" t="str">
        <f>HYPERLINK("H:\_INTRANET\v3\Material database\1.4301 - AISI 304.pdf","1.4301 - AISI 304")</f>
        <v>1.4301 - AISI 304</v>
      </c>
      <c r="D5" s="16" t="str">
        <f>HYPERLINK("H:\_INTRANET\v3\Material database\1.0570 - Carbon Steel.pdf","1.0570 - Carbon Steel")</f>
        <v>1.0570 - Carbon Steel</v>
      </c>
      <c r="E5" s="16" t="str">
        <f>HYPERLINK("H:\_INTRANET\v3\Material database\Cu-DHP - C12200.pdf","Cu-DHP - C12200")</f>
        <v>Cu-DHP - C12200</v>
      </c>
      <c r="F5" s="16" t="str">
        <f>HYPERLINK("H:\_INTRANET\v3\Material database\PC.pdf","PC")</f>
        <v>PC</v>
      </c>
      <c r="G5" s="5"/>
      <c r="H5" s="16" t="str">
        <f>HYPERLINK("H:\_INTRANET\v3\Material database\FUSED SILICA.pdf","FUSED SILICA")</f>
        <v>FUSED SILICA</v>
      </c>
      <c r="I5" s="16" t="str">
        <f>HYPERLINK("H:\_INTRANET\v3\Material database\GRANITE - IMPALA.pdf","GRANITE - IMPALA")</f>
        <v>GRANITE - IMPALA</v>
      </c>
    </row>
    <row r="6" spans="1:9" x14ac:dyDescent="0.2">
      <c r="A6" s="22"/>
      <c r="B6" s="16" t="str">
        <f>HYPERLINK("H:\_INTRANET\v3\Material database\EN-AW 5754-O - 5052-H32.pdf","EN-AW 5754-O - 5052-H32")</f>
        <v>EN-AW 5754-O - 5052-H32</v>
      </c>
      <c r="C6" s="16" t="str">
        <f>HYPERLINK("H:\_INTRANET\v3\Material database\1.4306 - AISI 304L.pdf","1.4306 - AISI 304L")</f>
        <v>1.4306 - AISI 304L</v>
      </c>
      <c r="D6" s="16" t="str">
        <f>HYPERLINK("H:\_INTRANET\v3\Material database\1.0330 - AISI 1018 - Carbon Steel.pdf","1.0330 - AISI 1018 - Carbon Steel")</f>
        <v>1.0330 - AISI 1018 - Carbon Steel</v>
      </c>
      <c r="E6" s="16" t="str">
        <f>HYPERLINK("H:\_INTRANET\v3\Material database\Ti6Al4V; TITANIUM ASTM GRADE 5.pdf","Ti6Al4V; TITANIUM ASTM GRADE 5")</f>
        <v>Ti6Al4V; TITANIUM ASTM GRADE 5</v>
      </c>
      <c r="F6" s="16" t="str">
        <f>HYPERLINK("H:\_INTRANET\v3\Material database\PC EXELL D.pdf","PC EXELL D")</f>
        <v>PC EXELL D</v>
      </c>
      <c r="G6" s="5"/>
      <c r="H6" s="16" t="str">
        <f>HYPERLINK("H:\_INTRANET\v3\Material database\N-BK7.pdf","N-BK7")</f>
        <v>N-BK7</v>
      </c>
      <c r="I6" s="16" t="str">
        <f>HYPERLINK("H:\_INTRANET\v3\Material database\INVAR.pdf","INVAR")</f>
        <v>INVAR</v>
      </c>
    </row>
    <row r="7" spans="1:9" x14ac:dyDescent="0.2">
      <c r="A7" s="22"/>
      <c r="B7" s="16" t="str">
        <f>HYPERLINK("H:\_INTRANET\v3\Material database\EN-AW 6060-T6 - 6063-T6.pdf","EN-AW 6060-T6 - 6063-T6")</f>
        <v>EN-AW 6060-T6 - 6063-T6</v>
      </c>
      <c r="C7" s="16" t="str">
        <f>HYPERLINK("H:\_INTRANET\v3\Material database\1.4841 - AISI 314.pdf","1.4841 - AISI 314")</f>
        <v>1.4841 - AISI 314</v>
      </c>
      <c r="D7" s="16" t="str">
        <f>HYPERLINK("H:\_INTRANET\v3\Material database\1.0332 - AISI 1018 -Carbon Steel.pdf","1.0332 - AISI 1018 -Carbon Steel")</f>
        <v>1.0332 - AISI 1018 -Carbon Steel</v>
      </c>
      <c r="E7" s="16" t="str">
        <f>HYPERLINK("H:\_INTRANET\v3\Material database\2.4668 - INCONEL 718.pdf","2.4668 - INCONEL 718")</f>
        <v>2.4668 - INCONEL 718</v>
      </c>
      <c r="F7" s="16" t="str">
        <f>HYPERLINK("H:\_INTRANET\v3\Material database\PC - ESLON PC DC 407 AS.pdf","PC - ESLON PC DC 407 AS")</f>
        <v>PC - ESLON PC DC 407 AS</v>
      </c>
      <c r="G7" s="5"/>
      <c r="H7" s="16" t="str">
        <f>HYPERLINK("H:\_INTRANET\v3\Material database\S-LAH52.pdf","S-LAH52")</f>
        <v>S-LAH52</v>
      </c>
      <c r="I7" s="5"/>
    </row>
    <row r="8" spans="1:9" x14ac:dyDescent="0.2">
      <c r="A8" s="22"/>
      <c r="B8" s="16" t="str">
        <f>HYPERLINK("H:\_INTRANET\v3\Material database\EN-AW 5083-H111 - 5083-H111.pdf","EN-AW 5083-H111 - 5083-H111")</f>
        <v>EN-AW 5083-H111 - 5083-H111</v>
      </c>
      <c r="C8" s="16" t="str">
        <f>HYPERLINK("H:\_INTRANET\v3\Material database\1.4401 - AISI 316.pdf","1.4401 - AISI 316")</f>
        <v>1.4401 - AISI 316</v>
      </c>
      <c r="D8" s="16" t="str">
        <f>HYPERLINK("H:\_INTRANET\v3\Material database\1.0037 - ASTM A36 - Carbon Steel.pdf","1.0037 - ASTM A36 - Carbon Steel")</f>
        <v>1.0037 - ASTM A36 - Carbon Steel</v>
      </c>
      <c r="E8" s="10"/>
      <c r="F8" s="16" t="str">
        <f>HYPERLINK("H:\_INTRANET\v3\Material database\PEI - SEMITRON ESD 410.pdf","PEI - SEMITRON ESD 410")</f>
        <v>PEI - SEMITRON ESD 410</v>
      </c>
      <c r="G8" s="5"/>
      <c r="H8" s="16" t="str">
        <f>HYPERLINK("H:\_INTRANET\v3\Material database\ZERODUR.pdf","ZERODUR")</f>
        <v>ZERODUR</v>
      </c>
      <c r="I8" s="5"/>
    </row>
    <row r="9" spans="1:9" x14ac:dyDescent="0.2">
      <c r="A9" s="22"/>
      <c r="B9" s="16" t="str">
        <f>HYPERLINK("H:\_INTRANET\v3\Material database\EN-AW 7075-T6 - 7075-T6.pdf","EN-AW 7075-T6 - 7075-T6")</f>
        <v>EN-AW 7075-T6 - 7075-T6</v>
      </c>
      <c r="C9" s="16" t="str">
        <f>HYPERLINK("H:\_INTRANET\v3\Material database\1.4404 - AISI 316L.pdf","1.4404 - AISI 316L")</f>
        <v>1.4404 - AISI 316L</v>
      </c>
      <c r="D9" s="16" t="str">
        <f>HYPERLINK("H:\_INTRANET\v3\Material database\1.0718 - AISI 12L14 - Alloy Steel.pdf","1.0718 - AISI 12L14 - Alloy Steel")</f>
        <v>1.0718 - AISI 12L14 - Alloy Steel</v>
      </c>
      <c r="E9" s="10"/>
      <c r="F9" s="16" t="str">
        <f>HYPERLINK("H:\_INTRANET\v3\Material database\PMMA.pdf","PMMA")</f>
        <v>PMMA</v>
      </c>
      <c r="G9" s="9"/>
      <c r="H9" s="16" t="str">
        <f>HYPERLINK("H:\_INTRANET\v3\Material database\CLEARCERAM-Z HS.pdf","CLEARCERAM-Z HS")</f>
        <v>CLEARCERAM-Z HS</v>
      </c>
      <c r="I9" s="5"/>
    </row>
    <row r="10" spans="1:9" x14ac:dyDescent="0.2">
      <c r="A10" s="22"/>
      <c r="B10" s="16" t="str">
        <f>HYPERLINK("H:\_INTRANET\v3\Material database\EN-AW 5083-O - 5083-O.pdf","EN-AW 5083-O - 5083-O")</f>
        <v>EN-AW 5083-O - 5083-O</v>
      </c>
      <c r="C10" s="16" t="str">
        <f>HYPERLINK("H:\_INTRANET\v3\Material database\1.4571 - AISI 316Ti.pdf","1.4571 - AISI 316Ti")</f>
        <v>1.4571 - AISI 316Ti</v>
      </c>
      <c r="D10" s="16" t="str">
        <f>HYPERLINK("H:\_INTRANET\v3\Material database\1.6582 - AISI 4340 - Alloy Steel.pdf","1.6582 - AISI 4340 - Alloy Steel")</f>
        <v>1.6582 - AISI 4340 - Alloy Steel</v>
      </c>
      <c r="E10" s="10"/>
      <c r="F10" s="16" t="str">
        <f>HYPERLINK("H:\_INTRANET\v3\Material database\PMMA - BAYON YM-312.pdf","PMMA - BAYON YM-312")</f>
        <v>PMMA - BAYON YM-312</v>
      </c>
      <c r="G10" s="5"/>
      <c r="H10" s="16" t="str">
        <f>HYPERLINK("H:\_INTRANET\v3\Material database\ZERODUR CLASS 0 - CLEARCERAM-Z HS.pdf","ZERODUR CLASS 0 - CLEARCERAM-Z HS")</f>
        <v>ZERODUR CLASS 0 - CLEARCERAM-Z HS</v>
      </c>
      <c r="I10" s="5"/>
    </row>
    <row r="11" spans="1:9" x14ac:dyDescent="0.2">
      <c r="A11" s="22"/>
      <c r="B11" s="5"/>
      <c r="C11" s="17" t="str">
        <f>HYPERLINK("H:\_INTRANET\v3\Material database\1.4310 - AISI 301.pdf","1.4310 - AISI 301")</f>
        <v>1.4310 - AISI 301</v>
      </c>
      <c r="D11" s="16" t="str">
        <f>HYPERLINK("H:\_INTRANET\v3\Material database\1.0715 - AISI 1215 - Alloy Steel.pdf","1.0715 - AISI 1215 - Alloy Steel")</f>
        <v>1.0715 - AISI 1215 - Alloy Steel</v>
      </c>
      <c r="E11" s="10"/>
      <c r="F11" s="16" t="str">
        <f>HYPERLINK("H:\_INTRANET\v3\Material database\POM-C.pdf","POM-C")</f>
        <v>POM-C</v>
      </c>
      <c r="G11" s="5"/>
      <c r="H11" s="5"/>
      <c r="I11" s="5"/>
    </row>
    <row r="12" spans="1:9" x14ac:dyDescent="0.2">
      <c r="A12" s="22"/>
      <c r="B12" s="5"/>
      <c r="C12" s="17" t="str">
        <f>HYPERLINK("H:\_INTRANET\v3\Material database\1.4104 - AISI 430F.pdf","1.4104 - AISI 430F")</f>
        <v>1.4104 - AISI 430F</v>
      </c>
      <c r="D12" s="16" t="str">
        <f>HYPERLINK("H:\_INTRANET\v3\Material database\1.3549 - AISI 440C - Hardenable Steel.pdf","1.3549 - AISI 440C - Hardenable Steel")</f>
        <v>1.3549 - AISI 440C - Hardenable Steel</v>
      </c>
      <c r="E12" s="10"/>
      <c r="F12" s="16" t="str">
        <f>HYPERLINK("H:\_INTRANET\v3\Material database\PP-H.pdf","PP-H")</f>
        <v>PP-H</v>
      </c>
      <c r="G12" s="5"/>
      <c r="H12" s="10"/>
      <c r="I12" s="16" t="str">
        <f>HYPERLINK("H:\_INTRANET\v3\Material database\.pdf","")</f>
        <v/>
      </c>
    </row>
    <row r="13" spans="1:9" x14ac:dyDescent="0.2">
      <c r="A13" s="22"/>
      <c r="B13" s="5"/>
      <c r="C13" s="8"/>
      <c r="D13" s="17" t="str">
        <f>HYPERLINK("H:\_INTRANET\v3\Material database\1.2083 - AISI 420 - Hardenable Steel.pdf","1.2083 - AISI 420 - Hardenable Steel")</f>
        <v>1.2083 - AISI 420 - Hardenable Steel</v>
      </c>
      <c r="E13" s="10"/>
      <c r="F13" s="16" t="str">
        <f>HYPERLINK("H:\_INTRANET\v3\Material database\PTFE.pdf","PTFE")</f>
        <v>PTFE</v>
      </c>
      <c r="G13" s="5"/>
      <c r="H13" s="10"/>
      <c r="I13" s="5"/>
    </row>
    <row r="14" spans="1:9" x14ac:dyDescent="0.2">
      <c r="A14" s="22"/>
      <c r="B14" s="5"/>
      <c r="C14" s="8"/>
      <c r="D14" s="17" t="str">
        <f>HYPERLINK("H:\_INTRANET\v3\Material database\Stavax ESR - Hardenable Steel.pdf","Stavax ESR - Hardenable Steel")</f>
        <v>Stavax ESR - Hardenable Steel</v>
      </c>
      <c r="E14" s="8"/>
      <c r="F14" s="10"/>
      <c r="G14" s="5"/>
      <c r="H14" s="10"/>
      <c r="I14" s="5"/>
    </row>
    <row r="15" spans="1:9" x14ac:dyDescent="0.2">
      <c r="A15" s="22"/>
      <c r="B15" s="5"/>
      <c r="C15" s="8"/>
      <c r="D15" s="8"/>
      <c r="E15" s="8"/>
      <c r="F15" s="10"/>
      <c r="G15" s="5"/>
      <c r="H15" s="10"/>
      <c r="I15" s="5"/>
    </row>
    <row r="16" spans="1:9" x14ac:dyDescent="0.2">
      <c r="A16" s="22"/>
      <c r="B16" s="5"/>
      <c r="C16" s="8"/>
      <c r="D16" s="8"/>
      <c r="E16" s="8"/>
      <c r="F16" s="8"/>
      <c r="G16" s="5"/>
      <c r="H16" s="10"/>
      <c r="I16" s="5"/>
    </row>
    <row r="17" spans="1:10" x14ac:dyDescent="0.2">
      <c r="A17" s="22"/>
      <c r="B17" s="5"/>
      <c r="C17" s="8"/>
      <c r="D17" s="8"/>
      <c r="E17" s="8"/>
      <c r="F17" s="8"/>
      <c r="G17" s="5"/>
      <c r="H17" s="10"/>
      <c r="I17" s="5"/>
    </row>
    <row r="18" spans="1:10" x14ac:dyDescent="0.2">
      <c r="A18" s="23"/>
      <c r="B18" s="6"/>
      <c r="C18" s="15"/>
      <c r="D18" s="6"/>
      <c r="E18" s="15"/>
      <c r="F18" s="15"/>
      <c r="G18" s="6"/>
      <c r="H18" s="10"/>
      <c r="I18" s="6"/>
    </row>
    <row r="19" spans="1:10" x14ac:dyDescent="0.2">
      <c r="A19" s="21" t="s">
        <v>10</v>
      </c>
      <c r="B19" s="16" t="str">
        <f>HYPERLINK("H:\_INTRANET\v3\Material database\Cryo_Mat_properties.xls","Cryo_Mat_properties")</f>
        <v>Cryo_Mat_properties</v>
      </c>
      <c r="C19" s="16" t="str">
        <f>HYPERLINK("H:\_INTRANET\v3\Material database\Cryo_Mat_properties.xls","Cryo_Mat_properties")</f>
        <v>Cryo_Mat_properties</v>
      </c>
      <c r="D19" s="16" t="str">
        <f>HYPERLINK("H:\_INTRANET\v3\Material database\stavax.pdf","stavax")</f>
        <v>stavax</v>
      </c>
      <c r="E19" s="16" t="str">
        <f>HYPERLINK("H:\_INTRANET\v3\Material database\Cryo_Mat_properties.xls","Cryo_Mat_properties")</f>
        <v>Cryo_Mat_properties</v>
      </c>
      <c r="F19" s="16" t="str">
        <f>HYPERLINK("H:\_INTRANET\v3\Material database\Cryo_Mat_properties.xls","Cryo_Mat_properties")</f>
        <v>Cryo_Mat_properties</v>
      </c>
      <c r="G19" s="18" t="str">
        <f>HYPERLINK("H:\_INTRANET\v3\Material database\Cryo_Mat_properties.xls","Cryo_Mat_properties")</f>
        <v>Cryo_Mat_properties</v>
      </c>
      <c r="H19" s="19" t="str">
        <f>HYPERLINK("H:\_INTRANET\v3\Material database\GlassData.pdf","GlassData")</f>
        <v>GlassData</v>
      </c>
      <c r="I19" s="17" t="str">
        <f>HYPERLINK("H:\_INTRANET\v3\Material database\Cryo_Mat_properties.xls","Cryo_Mat_properties")</f>
        <v>Cryo_Mat_properties</v>
      </c>
      <c r="J19" s="14"/>
    </row>
    <row r="20" spans="1:10" x14ac:dyDescent="0.2">
      <c r="A20" s="22"/>
      <c r="B20" s="16" t="str">
        <f>HYPERLINK("H:\_INTRANET\v3\Material database\Alu 6061-T6.pdf","Alu 6061-T6")</f>
        <v>Alu 6061-T6</v>
      </c>
      <c r="C20" s="16" t="str">
        <f>HYPERLINK("H:\_INTRANET\v3\Material database\Magnetism.pdf","Magnetism")</f>
        <v>Magnetism</v>
      </c>
      <c r="D20" s="5"/>
      <c r="E20" s="16" t="str">
        <f>HYPERLINK("H:\_INTRANET\v3\Material database\Titanium.pdf","Titanium")</f>
        <v>Titanium</v>
      </c>
      <c r="F20" s="5"/>
      <c r="G20" s="16" t="str">
        <f>HYPERLINK("H:\_INTRANET\v3\Material database\macor.pdf","macor")</f>
        <v>macor</v>
      </c>
      <c r="H20" s="5"/>
      <c r="I20" s="5"/>
    </row>
    <row r="21" spans="1:10" x14ac:dyDescent="0.2">
      <c r="A21" s="22"/>
      <c r="B21" s="16" t="str">
        <f>HYPERLINK("H:\_INTRANET\v3\Material database\Alu_Alumec.pdf","Alu_Alumec")</f>
        <v>Alu_Alumec</v>
      </c>
      <c r="C21" s="5"/>
      <c r="D21" s="5"/>
      <c r="E21" s="10"/>
      <c r="F21" s="5"/>
      <c r="G21" s="11" t="s">
        <v>20</v>
      </c>
      <c r="H21" s="5"/>
      <c r="I21" s="5"/>
    </row>
    <row r="22" spans="1:10" x14ac:dyDescent="0.2">
      <c r="A22" s="22"/>
      <c r="B22" s="16" t="str">
        <f>HYPERLINK("H:\_INTRANET\v3\Material database\Alu_Alloys.pdf","Alu_Alloys")</f>
        <v>Alu_Alloys</v>
      </c>
      <c r="C22" s="10"/>
      <c r="D22" s="5"/>
      <c r="E22" s="5"/>
      <c r="F22" s="5"/>
      <c r="G22" s="5"/>
      <c r="H22" s="5"/>
      <c r="I22" s="5"/>
    </row>
    <row r="23" spans="1:10" x14ac:dyDescent="0.2">
      <c r="A23" s="22"/>
      <c r="B23" s="16" t="str">
        <f>HYPERLINK("H:\_INTRANET\v3\Material database\Alu_Normen.pdf","Alu_Normen")</f>
        <v>Alu_Normen</v>
      </c>
      <c r="C23" s="10"/>
      <c r="D23" s="5"/>
      <c r="E23" s="5"/>
      <c r="F23" s="5"/>
      <c r="G23" s="5"/>
      <c r="H23" s="5"/>
      <c r="I23" s="5"/>
    </row>
    <row r="24" spans="1:10" x14ac:dyDescent="0.2">
      <c r="A24" s="22"/>
      <c r="B24" s="5"/>
      <c r="C24" s="5"/>
      <c r="D24" s="5"/>
      <c r="E24" s="5"/>
      <c r="F24" s="5"/>
      <c r="G24" s="5"/>
      <c r="H24" s="5"/>
      <c r="I24" s="5"/>
    </row>
    <row r="25" spans="1:10" x14ac:dyDescent="0.2">
      <c r="A25" s="22"/>
      <c r="B25" s="10"/>
      <c r="C25" s="5"/>
      <c r="D25" s="5"/>
      <c r="E25" s="5"/>
      <c r="F25" s="5"/>
      <c r="G25" s="5"/>
      <c r="H25" s="5"/>
      <c r="I25" s="5"/>
    </row>
    <row r="26" spans="1:10" x14ac:dyDescent="0.2">
      <c r="A26" s="22"/>
      <c r="B26" s="10"/>
      <c r="C26" s="5"/>
      <c r="D26" s="5"/>
      <c r="E26" s="5"/>
      <c r="F26" s="5"/>
      <c r="G26" s="5"/>
      <c r="H26" s="5"/>
      <c r="I26" s="5"/>
    </row>
    <row r="27" spans="1:10" x14ac:dyDescent="0.2">
      <c r="A27" s="22"/>
      <c r="B27" s="10"/>
      <c r="C27" s="5"/>
      <c r="D27" s="5"/>
      <c r="E27" s="5"/>
      <c r="F27" s="5"/>
      <c r="G27" s="5"/>
      <c r="H27" s="5"/>
      <c r="I27" s="5"/>
    </row>
    <row r="28" spans="1:10" x14ac:dyDescent="0.2">
      <c r="A28" s="22"/>
      <c r="B28" s="10"/>
      <c r="C28" s="5"/>
      <c r="D28" s="5"/>
      <c r="E28" s="5"/>
      <c r="F28" s="5"/>
      <c r="G28" s="5"/>
      <c r="H28" s="5"/>
      <c r="I28" s="5"/>
    </row>
    <row r="29" spans="1:10" x14ac:dyDescent="0.2">
      <c r="A29" s="22"/>
      <c r="B29" s="10"/>
      <c r="C29" s="5"/>
      <c r="D29" s="5"/>
      <c r="E29" s="5"/>
      <c r="F29" s="5"/>
      <c r="G29" s="5"/>
      <c r="H29" s="5"/>
      <c r="I29" s="5"/>
    </row>
    <row r="30" spans="1:10" x14ac:dyDescent="0.2">
      <c r="A30" s="22"/>
      <c r="B30" s="5"/>
      <c r="C30" s="5"/>
      <c r="D30" s="5"/>
      <c r="E30" s="5"/>
      <c r="F30" s="5"/>
      <c r="G30" s="5"/>
      <c r="H30" s="5"/>
      <c r="I30" s="5"/>
    </row>
    <row r="31" spans="1:10" x14ac:dyDescent="0.2">
      <c r="A31" s="22"/>
      <c r="B31" s="5"/>
      <c r="C31" s="5"/>
      <c r="D31" s="5"/>
      <c r="E31" s="5"/>
      <c r="F31" s="5"/>
      <c r="G31" s="5"/>
      <c r="H31" s="5"/>
      <c r="I31" s="5"/>
    </row>
    <row r="32" spans="1:10" x14ac:dyDescent="0.2">
      <c r="A32" s="22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23"/>
      <c r="B33" s="6"/>
      <c r="C33" s="6"/>
      <c r="D33" s="6"/>
      <c r="E33" s="6"/>
      <c r="F33" s="6"/>
      <c r="G33" s="6"/>
      <c r="H33" s="6"/>
      <c r="I33" s="6"/>
    </row>
    <row r="35" spans="1:9" x14ac:dyDescent="0.2">
      <c r="B35" s="13"/>
    </row>
  </sheetData>
  <autoFilter ref="B3:I33"/>
  <mergeCells count="4">
    <mergeCell ref="A4:A18"/>
    <mergeCell ref="B2:I2"/>
    <mergeCell ref="A19:A33"/>
    <mergeCell ref="B1:I1"/>
  </mergeCells>
  <pageMargins left="0.7" right="0.7" top="0.75" bottom="0.75" header="0.3" footer="0.3"/>
  <pageSetup paperSize="9" orientation="portrait" r:id="rId1"/>
  <ignoredErrors>
    <ignoredError sqref="H19 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4" sqref="H4"/>
    </sheetView>
  </sheetViews>
  <sheetFormatPr defaultRowHeight="12.75" x14ac:dyDescent="0.2"/>
  <cols>
    <col min="1" max="1" width="5.7109375" customWidth="1"/>
    <col min="2" max="2" width="26.5703125" bestFit="1" customWidth="1"/>
    <col min="3" max="3" width="20.28515625" bestFit="1" customWidth="1"/>
    <col min="4" max="4" width="15.5703125" bestFit="1" customWidth="1"/>
    <col min="5" max="5" width="23" bestFit="1" customWidth="1"/>
    <col min="6" max="6" width="23.140625" bestFit="1" customWidth="1"/>
    <col min="7" max="7" width="20.28515625" bestFit="1" customWidth="1"/>
    <col min="8" max="8" width="22.7109375" bestFit="1" customWidth="1"/>
  </cols>
  <sheetData>
    <row r="1" spans="1:8" ht="15.75" x14ac:dyDescent="0.2">
      <c r="A1" s="1"/>
      <c r="B1" s="25" t="s">
        <v>12</v>
      </c>
      <c r="C1" s="25"/>
      <c r="D1" s="25"/>
      <c r="E1" s="25"/>
      <c r="F1" s="25"/>
      <c r="G1" s="25"/>
      <c r="H1" s="25"/>
    </row>
    <row r="2" spans="1:8" ht="15.75" x14ac:dyDescent="0.2">
      <c r="A2" s="1"/>
      <c r="B2" s="24" t="s">
        <v>9</v>
      </c>
      <c r="C2" s="24"/>
      <c r="D2" s="24"/>
      <c r="E2" s="24"/>
      <c r="F2" s="24"/>
      <c r="G2" s="24"/>
      <c r="H2" s="24"/>
    </row>
    <row r="3" spans="1:8" ht="15.75" x14ac:dyDescent="0.2">
      <c r="A3" s="1"/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</row>
    <row r="4" spans="1:8" x14ac:dyDescent="0.2">
      <c r="A4" s="21" t="s">
        <v>8</v>
      </c>
      <c r="B4" s="16" t="str">
        <f>HYPERLINK("H:\_INTRANET\v3\Material database\ANOD 18 pm 2mu.pdf","ANOD 18 +/-2mu")</f>
        <v>ANOD 18 +/-2mu</v>
      </c>
      <c r="C4" s="16" t="str">
        <f>HYPERLINK("H:\_INTRANET\v3\Material database\NiP 12 pm 2mu.pdf","NiP 12 pm 2mu")</f>
        <v>NiP 12 pm 2mu</v>
      </c>
      <c r="D4" s="16" t="str">
        <f>HYPERLINK("H:\_INTRANET\v3\Material database\Cr TECHN 30_3mu.pdf","Cr TECHN 30_3mu")</f>
        <v>Cr TECHN 30_3mu</v>
      </c>
      <c r="E4" s="16" t="str">
        <f>HYPERLINK("H:\_INTRANET\v3\Material database\COLORLESS CHROMATED.pdf","COLORLESS CHROMATED")</f>
        <v>COLORLESS CHROMATED</v>
      </c>
      <c r="F4" s="16" t="str">
        <f>HYPERLINK("H:\_INTRANET\v3\Material database\PASSIVATED.pdf","PASSIVATED")</f>
        <v>PASSIVATED</v>
      </c>
      <c r="G4" s="16" t="str">
        <f>HYPERLINK("H:\_INTRANET\v3\Material database\VACUUM HARDENED.pdf","VACUUM HARDENED")</f>
        <v>VACUUM HARDENED</v>
      </c>
      <c r="H4" s="16" t="str">
        <f>HYPERLINK("H:\_INTRANET\v3\Material database\HARD CHROMIZED 5_1mu.pdf","HARD CHROMIZED 5_1mu")</f>
        <v>HARD CHROMIZED 5_1mu</v>
      </c>
    </row>
    <row r="5" spans="1:8" ht="15.75" x14ac:dyDescent="0.2">
      <c r="A5" s="22"/>
      <c r="B5" s="16" t="str">
        <f>HYPERLINK("H:\_INTRANET\v3\Material database\ANOD METACOLOR 20 pm 2mu.pdf","ANOD METACOLOR 20 +/-2mu")</f>
        <v>ANOD METACOLOR 20 +/-2mu</v>
      </c>
      <c r="C5" s="16" t="str">
        <f>HYPERLINK("H:\_INTRANET\v3\Material database\NiP PTFE 20 pm 2mu.pdf","NiP PTFE 20 pm 2mu")</f>
        <v>NiP PTFE 20 pm 2mu</v>
      </c>
      <c r="D5" s="5"/>
      <c r="E5" s="5"/>
      <c r="F5" s="16" t="str">
        <f>HYPERLINK("H:\_INTRANET\v3\Material database\PICKLED AND PASSIVATED.pdf","PICKLED AND PASSIVATED")</f>
        <v>PICKLED AND PASSIVATED</v>
      </c>
      <c r="G5" s="5"/>
      <c r="H5" s="20"/>
    </row>
    <row r="6" spans="1:8" ht="15.75" x14ac:dyDescent="0.2">
      <c r="A6" s="22"/>
      <c r="B6" s="16" t="str">
        <f>HYPERLINK("H:\_INTRANET\v3\Material database\ANOD BILATAL 12 pm 2mu.pdf","ANOD BILATAL 12 pm 2mu")</f>
        <v>ANOD BILATAL 12 pm 2mu</v>
      </c>
      <c r="C6" s="20"/>
      <c r="D6" s="20"/>
      <c r="E6" s="11"/>
      <c r="F6" s="16" t="str">
        <f>HYPERLINK("H:\_INTRANET\v3\Material database\ELECTROPOLISHED.pdf","ELECTROPOLISHED")</f>
        <v>ELECTROPOLISHED</v>
      </c>
      <c r="G6" s="11"/>
      <c r="H6" s="5"/>
    </row>
    <row r="7" spans="1:8" ht="15.75" x14ac:dyDescent="0.2">
      <c r="A7" s="22"/>
      <c r="B7" s="16" t="str">
        <f>HYPERLINK("H:\_INTRANET\v3\Material database\HARD ANOD 40 pm 5mu.pdf","HARD ANOD 40 pm 5mu")</f>
        <v>HARD ANOD 40 pm 5mu</v>
      </c>
      <c r="C7" s="5"/>
      <c r="D7" s="5"/>
      <c r="E7" s="5"/>
      <c r="F7" s="11"/>
      <c r="G7" s="5"/>
      <c r="H7" s="5"/>
    </row>
    <row r="8" spans="1:8" ht="15.75" x14ac:dyDescent="0.2">
      <c r="A8" s="22"/>
      <c r="B8" s="16" t="str">
        <f>HYPERLINK("H:\_INTRANET\v3\Material database\OPAL 10 pm 2mu.pdf","OPAL 10 pm 2mu")</f>
        <v>OPAL 10 pm 2mu</v>
      </c>
      <c r="C8" s="11"/>
      <c r="D8" s="5"/>
      <c r="E8" s="5"/>
      <c r="F8" s="11"/>
      <c r="G8" s="5"/>
      <c r="H8" s="5"/>
    </row>
    <row r="9" spans="1:8" ht="15.75" x14ac:dyDescent="0.2">
      <c r="A9" s="22"/>
      <c r="B9" s="20"/>
      <c r="C9" s="11"/>
      <c r="D9" s="5"/>
      <c r="E9" s="5"/>
      <c r="F9" s="11"/>
      <c r="G9" s="5"/>
      <c r="H9" s="5"/>
    </row>
    <row r="10" spans="1:8" ht="15.75" x14ac:dyDescent="0.2">
      <c r="A10" s="22"/>
      <c r="B10" s="5"/>
      <c r="C10" s="5"/>
      <c r="D10" s="5"/>
      <c r="E10" s="5"/>
      <c r="F10" s="11"/>
      <c r="G10" s="5"/>
      <c r="H10" s="5"/>
    </row>
    <row r="11" spans="1:8" ht="15.75" x14ac:dyDescent="0.2">
      <c r="A11" s="22"/>
      <c r="B11" s="11"/>
      <c r="C11" s="5"/>
      <c r="D11" s="5"/>
      <c r="E11" s="5"/>
      <c r="F11" s="5"/>
      <c r="G11" s="5"/>
      <c r="H11" s="5"/>
    </row>
    <row r="12" spans="1:8" ht="15.75" x14ac:dyDescent="0.2">
      <c r="A12" s="22"/>
      <c r="B12" s="11"/>
      <c r="C12" s="5"/>
      <c r="D12" s="5"/>
      <c r="E12" s="5"/>
      <c r="F12" s="5"/>
      <c r="G12" s="5"/>
      <c r="H12" s="5"/>
    </row>
    <row r="13" spans="1:8" ht="15.75" x14ac:dyDescent="0.2">
      <c r="A13" s="22"/>
      <c r="B13" s="11"/>
      <c r="C13" s="5"/>
      <c r="D13" s="5"/>
      <c r="E13" s="5"/>
      <c r="F13" s="5"/>
      <c r="G13" s="5"/>
      <c r="H13" s="5"/>
    </row>
    <row r="14" spans="1:8" ht="15.75" x14ac:dyDescent="0.2">
      <c r="A14" s="22"/>
      <c r="B14" s="11"/>
      <c r="C14" s="5"/>
      <c r="D14" s="5"/>
      <c r="E14" s="5"/>
      <c r="F14" s="5"/>
      <c r="G14" s="5"/>
      <c r="H14" s="5"/>
    </row>
    <row r="15" spans="1:8" ht="15.75" x14ac:dyDescent="0.2">
      <c r="A15" s="22"/>
      <c r="B15" s="11"/>
      <c r="C15" s="5"/>
      <c r="D15" s="5"/>
      <c r="E15" s="5"/>
      <c r="F15" s="5"/>
      <c r="G15" s="5"/>
      <c r="H15" s="5"/>
    </row>
    <row r="16" spans="1:8" ht="15.75" x14ac:dyDescent="0.2">
      <c r="A16" s="22"/>
      <c r="B16" s="16"/>
      <c r="C16" s="5"/>
      <c r="D16" s="5"/>
      <c r="E16" s="5"/>
      <c r="F16" s="5"/>
      <c r="G16" s="5"/>
      <c r="H16" s="5"/>
    </row>
    <row r="17" spans="1:8" ht="15.75" x14ac:dyDescent="0.2">
      <c r="A17" s="22"/>
      <c r="B17" s="16"/>
      <c r="C17" s="5"/>
      <c r="D17" s="5"/>
      <c r="E17" s="5"/>
      <c r="F17" s="5"/>
      <c r="G17" s="5"/>
      <c r="H17" s="5"/>
    </row>
    <row r="18" spans="1:8" ht="15.75" x14ac:dyDescent="0.2">
      <c r="A18" s="23"/>
      <c r="B18" s="16"/>
      <c r="C18" s="5"/>
      <c r="D18" s="5"/>
      <c r="E18" s="5"/>
      <c r="F18" s="5"/>
      <c r="G18" s="5"/>
      <c r="H18" s="5"/>
    </row>
    <row r="19" spans="1:8" ht="15.75" x14ac:dyDescent="0.2">
      <c r="A19" s="21" t="s">
        <v>10</v>
      </c>
      <c r="B19" s="12"/>
      <c r="C19" s="12"/>
      <c r="D19" s="12"/>
      <c r="E19" s="12"/>
      <c r="F19" s="12"/>
      <c r="G19" s="12"/>
      <c r="H19" s="12"/>
    </row>
    <row r="20" spans="1:8" ht="15.75" x14ac:dyDescent="0.2">
      <c r="A20" s="22"/>
      <c r="B20" s="5"/>
      <c r="C20" s="5"/>
      <c r="D20" s="5"/>
      <c r="E20" s="5"/>
      <c r="F20" s="5"/>
      <c r="G20" s="5"/>
      <c r="H20" s="5"/>
    </row>
    <row r="21" spans="1:8" ht="15.75" x14ac:dyDescent="0.2">
      <c r="A21" s="22"/>
      <c r="B21" s="5"/>
      <c r="C21" s="5"/>
      <c r="D21" s="5"/>
      <c r="E21" s="5"/>
      <c r="F21" s="5"/>
      <c r="G21" s="5"/>
      <c r="H21" s="5"/>
    </row>
    <row r="22" spans="1:8" ht="15.75" x14ac:dyDescent="0.2">
      <c r="A22" s="22"/>
      <c r="B22" s="5"/>
      <c r="C22" s="5"/>
      <c r="D22" s="5"/>
      <c r="E22" s="5"/>
      <c r="F22" s="5"/>
      <c r="G22" s="5"/>
      <c r="H22" s="5"/>
    </row>
    <row r="23" spans="1:8" ht="15.75" x14ac:dyDescent="0.2">
      <c r="A23" s="22"/>
      <c r="B23" s="5"/>
      <c r="C23" s="5"/>
      <c r="D23" s="5"/>
      <c r="E23" s="5"/>
      <c r="F23" s="5"/>
      <c r="G23" s="5"/>
      <c r="H23" s="5"/>
    </row>
    <row r="24" spans="1:8" ht="15.75" x14ac:dyDescent="0.2">
      <c r="A24" s="22"/>
      <c r="B24" s="5"/>
      <c r="C24" s="5"/>
      <c r="D24" s="5"/>
      <c r="E24" s="5"/>
      <c r="F24" s="5"/>
      <c r="G24" s="5"/>
      <c r="H24" s="5"/>
    </row>
    <row r="25" spans="1:8" ht="15.75" x14ac:dyDescent="0.2">
      <c r="A25" s="22"/>
      <c r="B25" s="5"/>
      <c r="C25" s="5"/>
      <c r="D25" s="5"/>
      <c r="E25" s="5"/>
      <c r="F25" s="5"/>
      <c r="G25" s="5"/>
      <c r="H25" s="5"/>
    </row>
    <row r="26" spans="1:8" ht="15.75" x14ac:dyDescent="0.2">
      <c r="A26" s="22"/>
      <c r="B26" s="5"/>
      <c r="C26" s="5"/>
      <c r="D26" s="5"/>
      <c r="E26" s="5"/>
      <c r="F26" s="5"/>
      <c r="G26" s="5"/>
      <c r="H26" s="5"/>
    </row>
    <row r="27" spans="1:8" ht="15.75" x14ac:dyDescent="0.2">
      <c r="A27" s="22"/>
      <c r="B27" s="5"/>
      <c r="C27" s="5"/>
      <c r="D27" s="5"/>
      <c r="E27" s="5"/>
      <c r="F27" s="5"/>
      <c r="G27" s="5"/>
      <c r="H27" s="5"/>
    </row>
    <row r="28" spans="1:8" ht="15.75" x14ac:dyDescent="0.2">
      <c r="A28" s="22"/>
      <c r="B28" s="5"/>
      <c r="C28" s="5"/>
      <c r="D28" s="5"/>
      <c r="E28" s="5"/>
      <c r="F28" s="5"/>
      <c r="G28" s="5"/>
      <c r="H28" s="5"/>
    </row>
    <row r="29" spans="1:8" ht="15.75" x14ac:dyDescent="0.2">
      <c r="A29" s="22"/>
      <c r="B29" s="5"/>
      <c r="C29" s="5"/>
      <c r="D29" s="5"/>
      <c r="E29" s="5"/>
      <c r="F29" s="5"/>
      <c r="G29" s="5"/>
      <c r="H29" s="5"/>
    </row>
    <row r="30" spans="1:8" ht="15.75" x14ac:dyDescent="0.2">
      <c r="A30" s="22"/>
      <c r="B30" s="5"/>
      <c r="C30" s="5"/>
      <c r="D30" s="5"/>
      <c r="E30" s="5"/>
      <c r="F30" s="5"/>
      <c r="G30" s="5"/>
      <c r="H30" s="5"/>
    </row>
    <row r="31" spans="1:8" ht="15.75" x14ac:dyDescent="0.2">
      <c r="A31" s="22"/>
      <c r="B31" s="5"/>
      <c r="C31" s="5"/>
      <c r="D31" s="5"/>
      <c r="E31" s="5"/>
      <c r="F31" s="5"/>
      <c r="G31" s="5"/>
      <c r="H31" s="5"/>
    </row>
    <row r="32" spans="1:8" ht="15.75" x14ac:dyDescent="0.2">
      <c r="A32" s="22"/>
      <c r="B32" s="5"/>
      <c r="C32" s="5"/>
      <c r="D32" s="5"/>
      <c r="E32" s="5"/>
      <c r="F32" s="5"/>
      <c r="G32" s="5"/>
      <c r="H32" s="5"/>
    </row>
    <row r="33" spans="1:8" ht="15.75" x14ac:dyDescent="0.2">
      <c r="A33" s="23"/>
      <c r="B33" s="6"/>
      <c r="C33" s="6"/>
      <c r="D33" s="6"/>
      <c r="E33" s="6"/>
      <c r="F33" s="6"/>
      <c r="G33" s="6"/>
      <c r="H33" s="6"/>
    </row>
  </sheetData>
  <mergeCells count="4">
    <mergeCell ref="B2:H2"/>
    <mergeCell ref="A4:A18"/>
    <mergeCell ref="A19:A33"/>
    <mergeCell ref="B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9:N46"/>
  <sheetViews>
    <sheetView workbookViewId="0"/>
  </sheetViews>
  <sheetFormatPr defaultRowHeight="12.75" x14ac:dyDescent="0.2"/>
  <sheetData>
    <row r="19" spans="11:14" x14ac:dyDescent="0.2">
      <c r="N19" s="3"/>
    </row>
    <row r="21" spans="11:14" x14ac:dyDescent="0.2">
      <c r="K21" s="3"/>
    </row>
    <row r="32" spans="11:14" x14ac:dyDescent="0.2">
      <c r="K32" s="3"/>
    </row>
    <row r="38" spans="8:13" x14ac:dyDescent="0.2">
      <c r="M38" s="3"/>
    </row>
    <row r="44" spans="8:13" x14ac:dyDescent="0.2">
      <c r="H44" s="4"/>
    </row>
    <row r="46" spans="8:13" x14ac:dyDescent="0.2">
      <c r="K4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Material database links</vt:lpstr>
      <vt:lpstr>Treatment database links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Dekker</dc:creator>
  <cp:lastModifiedBy>Gigi Limpens</cp:lastModifiedBy>
  <dcterms:created xsi:type="dcterms:W3CDTF">2013-09-11T09:29:32Z</dcterms:created>
  <dcterms:modified xsi:type="dcterms:W3CDTF">2015-05-08T07:09:16Z</dcterms:modified>
</cp:coreProperties>
</file>